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n Bronken\Documents\HTNG\"/>
    </mc:Choice>
  </mc:AlternateContent>
  <bookViews>
    <workbookView xWindow="0" yWindow="0" windowWidth="20490" windowHeight="7755"/>
  </bookViews>
  <sheets>
    <sheet name="Instructions" sheetId="4" r:id="rId1"/>
    <sheet name="Dashboard" sheetId="1" r:id="rId2"/>
    <sheet name="Background Info &amp; Calculation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20" i="3"/>
  <c r="A21" i="3"/>
  <c r="A20" i="3"/>
  <c r="E41" i="3" l="1"/>
  <c r="E50" i="3" s="1"/>
  <c r="D44" i="3"/>
  <c r="D45" i="3"/>
  <c r="D46" i="3"/>
  <c r="D47" i="3"/>
  <c r="A53" i="3"/>
  <c r="A60" i="3"/>
  <c r="E18" i="3"/>
  <c r="E8" i="3"/>
  <c r="E6" i="3"/>
  <c r="E38" i="3" s="1"/>
  <c r="B14" i="3"/>
  <c r="B11" i="3"/>
  <c r="E37" i="3"/>
  <c r="E36" i="3"/>
  <c r="D35" i="3"/>
  <c r="E35" i="3" s="1"/>
  <c r="E34" i="3"/>
  <c r="D34" i="3"/>
  <c r="E29" i="3"/>
  <c r="E28" i="3"/>
  <c r="E27" i="3"/>
  <c r="D26" i="3"/>
  <c r="E26" i="3" s="1"/>
  <c r="D25" i="3"/>
  <c r="E51" i="3" l="1"/>
  <c r="E25" i="3"/>
  <c r="E30" i="3" s="1"/>
  <c r="D21" i="1" s="1"/>
  <c r="E39" i="3"/>
  <c r="D22" i="1" s="1"/>
  <c r="D26" i="1" l="1"/>
  <c r="E61" i="3"/>
  <c r="E62" i="3" s="1"/>
  <c r="D25" i="1"/>
  <c r="E54" i="3"/>
  <c r="E55" i="3" s="1"/>
  <c r="D27" i="1" l="1"/>
  <c r="E56" i="3"/>
  <c r="E63" i="3"/>
  <c r="B32" i="1"/>
  <c r="B31" i="1"/>
  <c r="C32" i="1" l="1"/>
  <c r="E65" i="3"/>
  <c r="D32" i="1" s="1"/>
  <c r="C31" i="1"/>
  <c r="E58" i="3"/>
  <c r="D31" i="1" s="1"/>
  <c r="D33" i="1" l="1"/>
</calcChain>
</file>

<file path=xl/comments1.xml><?xml version="1.0" encoding="utf-8"?>
<comments xmlns="http://schemas.openxmlformats.org/spreadsheetml/2006/main">
  <authors>
    <author>Steven Bronken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expected number of guest room wired and wireless devices times the bandwidth for each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total number SD and HD streams times the bandwidth for each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This equals the number of standard guest room telephones times the bandwidth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This equals the number of mini-bars times the bandwidth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number of Energy Management systems times the bandwidth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is the total bandwidth required per a Standard Guest Room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expected number of guest room wired and wireless devices times the bandwidth for each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total number SD and HD streams times the bandwidth for each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number of standard guest room telephones times the bandwidth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number of mini-bars times the bandwidth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equals the number of Energy Management systems times the bandwidth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is the total bandwidth required per a Guest Suite</t>
        </r>
      </text>
    </comment>
  </commentList>
</comments>
</file>

<file path=xl/sharedStrings.xml><?xml version="1.0" encoding="utf-8"?>
<sst xmlns="http://schemas.openxmlformats.org/spreadsheetml/2006/main" count="122" uniqueCount="105">
  <si>
    <t>PON Calculator</t>
  </si>
  <si>
    <t>Property Information</t>
  </si>
  <si>
    <t>Number of SD Streams</t>
  </si>
  <si>
    <t>Number of HD Streams</t>
  </si>
  <si>
    <t>Maximum Number of Cameras per Floor:</t>
  </si>
  <si>
    <t>Number of HD Streams:</t>
  </si>
  <si>
    <t>Number of SD Streams:</t>
  </si>
  <si>
    <t>Number of Guest Suites:</t>
  </si>
  <si>
    <t>Number of Standard Guest Rooms:</t>
  </si>
  <si>
    <t>Mbps</t>
  </si>
  <si>
    <t>Bandwidth per Wired Device (Mbps):</t>
  </si>
  <si>
    <t>Bandwidth per Wireless Device (Mbps):</t>
  </si>
  <si>
    <t>Specific Bandwidth Requirements</t>
  </si>
  <si>
    <t>Device</t>
  </si>
  <si>
    <t>VoIP Phone Bandwidth</t>
  </si>
  <si>
    <t>IP Mini Bar Bandwidth</t>
  </si>
  <si>
    <t>IP Energy Management Bandwidth</t>
  </si>
  <si>
    <t>Estimated Number of Wired Devices per Guest Room</t>
  </si>
  <si>
    <t>Estimated Number of Wired Devices per Guest Suite</t>
  </si>
  <si>
    <t>Estimated Number of Devices per Guest Room</t>
  </si>
  <si>
    <t>Estimated Number of Devices per Guest Suite</t>
  </si>
  <si>
    <t>Do Guest Devices Share the Same Bandwidth</t>
  </si>
  <si>
    <t>No</t>
  </si>
  <si>
    <t>IP Devices</t>
  </si>
  <si>
    <t>IPTV</t>
  </si>
  <si>
    <t>Number of TVs per Standard Guest Room</t>
  </si>
  <si>
    <t>Number of TVs per Guest Suite</t>
  </si>
  <si>
    <t>VoD</t>
  </si>
  <si>
    <t>SD Video Stream Brandwidth</t>
  </si>
  <si>
    <t>HDVideo  Stream Bandwidth</t>
  </si>
  <si>
    <t>CCTV</t>
  </si>
  <si>
    <t>Video Stream Bandwidth</t>
  </si>
  <si>
    <t>Maximum Number of Cameras per floor/area</t>
  </si>
  <si>
    <t>Downstream (Mbps)</t>
  </si>
  <si>
    <t>Upstream (Mbps)</t>
  </si>
  <si>
    <t>Aggregate (Mbps)</t>
  </si>
  <si>
    <t>Max Splits</t>
  </si>
  <si>
    <t>EPON</t>
  </si>
  <si>
    <t>GEPON (x10)</t>
  </si>
  <si>
    <t>GPON</t>
  </si>
  <si>
    <t>XGPON</t>
  </si>
  <si>
    <t>Standard Guest Room Specifications</t>
  </si>
  <si>
    <t>Number of Devices</t>
  </si>
  <si>
    <t>Bandwidth Demand</t>
  </si>
  <si>
    <t>Guest HSIA</t>
  </si>
  <si>
    <t>TVs</t>
  </si>
  <si>
    <t>Telephone Lines</t>
  </si>
  <si>
    <t>Mini Bars</t>
  </si>
  <si>
    <t>Energy Management</t>
  </si>
  <si>
    <t>Total Bandwidth Required Per Standard Guest Room</t>
  </si>
  <si>
    <t>HSIA</t>
  </si>
  <si>
    <t>Guest Wired Bandwidth</t>
  </si>
  <si>
    <t>Guest Wireless Bandwidth</t>
  </si>
  <si>
    <t>Guest Suite Specifications</t>
  </si>
  <si>
    <t>Standard Guestroom - Total Bandwidth Required:</t>
  </si>
  <si>
    <t>Guest Suite - Total Bandwidth Required:</t>
  </si>
  <si>
    <t>Area:</t>
  </si>
  <si>
    <t>Total:</t>
  </si>
  <si>
    <t>Maximum Possible Number of Splits:</t>
  </si>
  <si>
    <t>Associated PON Downstream Bandwidth:</t>
  </si>
  <si>
    <t>Downstream Split Quantity:</t>
  </si>
  <si>
    <t>Number of OLT Ports Required</t>
  </si>
  <si>
    <t>Total Downstream OLT Ports:</t>
  </si>
  <si>
    <t>Number of Splits Required</t>
  </si>
  <si>
    <t>Downstream OLT Ports</t>
  </si>
  <si>
    <t>Downstream Bandwidth (Mbps):</t>
  </si>
  <si>
    <t>Background Information &amp; Calculations</t>
  </si>
  <si>
    <t>Selected GPON Technology:</t>
  </si>
  <si>
    <t xml:space="preserve">PON Type: </t>
  </si>
  <si>
    <t>Total Internal Bandwidth Capacity Required For All (Mbps)</t>
  </si>
  <si>
    <t>Total Internal Bandwidth Capacity Required Per Room (Mbps)</t>
  </si>
  <si>
    <t>Downstream Split Quantity Calculated:</t>
  </si>
  <si>
    <t xml:space="preserve">Downstream Split Quantity Supported: </t>
  </si>
  <si>
    <t>Calculated Downstream Split Qty</t>
  </si>
  <si>
    <t>Maximum Supported Downstream Split Qty</t>
  </si>
  <si>
    <t>Guestroom Quantity</t>
  </si>
  <si>
    <t>Guest Suite:</t>
  </si>
  <si>
    <t>Standard Guest Room:</t>
  </si>
  <si>
    <t>Total Internal Bandwidth Capacity Required For All (Mbps):</t>
  </si>
  <si>
    <t>SD Video Stream Bandwidth (Mbps)</t>
  </si>
  <si>
    <t>HD Video Stream Bandwidth (Mbps)</t>
  </si>
  <si>
    <t>PON Standard</t>
  </si>
  <si>
    <t>You can change anything in green!</t>
  </si>
  <si>
    <t>You can change anything in yellow!</t>
  </si>
  <si>
    <t>Please read these instructions carefully before using the calculator.</t>
  </si>
  <si>
    <t xml:space="preserve">Important note: </t>
  </si>
  <si>
    <t>This calculator is meant to help anyone who intends to implement or deploy Passive Optical Networks.</t>
  </si>
  <si>
    <t xml:space="preserve">Step 1: </t>
  </si>
  <si>
    <t>This will include every cell shaded in green.</t>
  </si>
  <si>
    <t>Step 2:</t>
  </si>
  <si>
    <t>Enter the property specifications in the "Dashboard" page.</t>
  </si>
  <si>
    <t>This will include every cell shaded in yellow.</t>
  </si>
  <si>
    <t>Step 3:</t>
  </si>
  <si>
    <t>Downstream Fiber Infrastructure Information</t>
  </si>
  <si>
    <t>Review the "Downstream Fiber Infrastructure Information" in the Dashboard page.</t>
  </si>
  <si>
    <t>These device and/or network specific numbers will help determine the split ratio from the OLT.</t>
  </si>
  <si>
    <t>This results of this calculator will be displayed in cyan.</t>
  </si>
  <si>
    <t>Again, this information is necessary to help calculate the number of OLT ports and the split ratio.</t>
  </si>
  <si>
    <t>This calculator assumes that the user has an intermediate understanding of PON technology.  Please refer to the HTNG Fiber Design Guide and/or PON 101 Webinar if you need further information.</t>
  </si>
  <si>
    <t>You should consult with a network engineer to verify any calculations or assumptions made from this calculator.</t>
  </si>
  <si>
    <r>
      <t xml:space="preserve"> </t>
    </r>
    <r>
      <rPr>
        <sz val="18"/>
        <color theme="1"/>
        <rFont val="Calibri"/>
        <family val="2"/>
        <scheme val="minor"/>
      </rPr>
      <t>HTNG Passive Optical Networking OLT Port and Split Ratio Calculator</t>
    </r>
  </si>
  <si>
    <t xml:space="preserve">The calculator will help you decide the SPLIT RATIO and the number of OLT PORTS necessary based on the network requirements of a given hotel.  </t>
  </si>
  <si>
    <t xml:space="preserve"> This calculator assumes that one ONT will be deployed per guest room.</t>
  </si>
  <si>
    <t xml:space="preserve">Network requirements will vary across most properties, so make sure to review the data requirements appropriately. </t>
  </si>
  <si>
    <t>Enter the data requirements/specifications of your property on the "Background Info &amp; Calculations" page (Note: Default values have already been entered).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</si>
</sst>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_ ;[Red]\-0\ 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/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vertical="center" wrapText="1"/>
    </xf>
    <xf numFmtId="1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vertical="center" wrapText="1"/>
    </xf>
    <xf numFmtId="1" fontId="0" fillId="0" borderId="17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165" fontId="0" fillId="4" borderId="1" xfId="0" applyNumberFormat="1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quotePrefix="1" applyFont="1"/>
    <xf numFmtId="165" fontId="0" fillId="6" borderId="1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 applyAlignment="1">
      <alignment horizontal="center"/>
    </xf>
    <xf numFmtId="0" fontId="0" fillId="7" borderId="1" xfId="0" applyFont="1" applyFill="1" applyBorder="1" applyAlignment="1" applyProtection="1">
      <alignment horizontal="center"/>
      <protection locked="0"/>
    </xf>
    <xf numFmtId="0" fontId="0" fillId="7" borderId="7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0" fillId="7" borderId="0" xfId="0" applyFont="1" applyFill="1" applyBorder="1"/>
    <xf numFmtId="0" fontId="0" fillId="7" borderId="0" xfId="0" applyFill="1"/>
    <xf numFmtId="0" fontId="0" fillId="5" borderId="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5" borderId="8" xfId="0" applyNumberForma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0" fontId="0" fillId="5" borderId="0" xfId="0" applyFill="1"/>
    <xf numFmtId="0" fontId="0" fillId="8" borderId="0" xfId="0" applyFill="1" applyAlignment="1"/>
    <xf numFmtId="0" fontId="2" fillId="0" borderId="0" xfId="0" applyFont="1"/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9" fillId="3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right"/>
    </xf>
    <xf numFmtId="0" fontId="8" fillId="5" borderId="15" xfId="0" applyFont="1" applyFill="1" applyBorder="1" applyAlignment="1">
      <alignment horizontal="right"/>
    </xf>
    <xf numFmtId="0" fontId="8" fillId="5" borderId="16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8" fillId="5" borderId="19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0" fillId="0" borderId="7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4762500</xdr:colOff>
      <xdr:row>18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0" cy="342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414131</xdr:colOff>
      <xdr:row>0</xdr:row>
      <xdr:rowOff>0</xdr:rowOff>
    </xdr:from>
    <xdr:to>
      <xdr:col>2</xdr:col>
      <xdr:colOff>877957</xdr:colOff>
      <xdr:row>6</xdr:row>
      <xdr:rowOff>163002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196" y="0"/>
          <a:ext cx="1813891" cy="130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4" workbookViewId="0">
      <selection activeCell="A36" sqref="A36"/>
    </sheetView>
  </sheetViews>
  <sheetFormatPr defaultRowHeight="15" x14ac:dyDescent="0.25"/>
  <cols>
    <col min="1" max="1" width="172.85546875" customWidth="1"/>
    <col min="2" max="10" width="9.140625" style="45"/>
  </cols>
  <sheetData>
    <row r="1" spans="1:1" x14ac:dyDescent="0.25">
      <c r="A1" s="62" t="s">
        <v>100</v>
      </c>
    </row>
    <row r="2" spans="1:1" x14ac:dyDescent="0.25">
      <c r="A2" s="62"/>
    </row>
    <row r="3" spans="1:1" x14ac:dyDescent="0.25">
      <c r="A3" s="62"/>
    </row>
    <row r="4" spans="1:1" x14ac:dyDescent="0.25">
      <c r="A4" s="62"/>
    </row>
    <row r="5" spans="1:1" x14ac:dyDescent="0.25">
      <c r="A5" s="62"/>
    </row>
    <row r="6" spans="1:1" x14ac:dyDescent="0.25">
      <c r="A6" s="62"/>
    </row>
    <row r="7" spans="1:1" x14ac:dyDescent="0.25">
      <c r="A7" s="62"/>
    </row>
    <row r="8" spans="1:1" x14ac:dyDescent="0.25">
      <c r="A8" s="62"/>
    </row>
    <row r="9" spans="1:1" x14ac:dyDescent="0.25">
      <c r="A9" s="62"/>
    </row>
    <row r="10" spans="1:1" x14ac:dyDescent="0.25">
      <c r="A10" s="62"/>
    </row>
    <row r="11" spans="1:1" x14ac:dyDescent="0.25">
      <c r="A11" s="62"/>
    </row>
    <row r="12" spans="1:1" x14ac:dyDescent="0.25">
      <c r="A12" s="62"/>
    </row>
    <row r="13" spans="1:1" x14ac:dyDescent="0.25">
      <c r="A13" s="62"/>
    </row>
    <row r="14" spans="1:1" x14ac:dyDescent="0.25">
      <c r="A14" s="62"/>
    </row>
    <row r="15" spans="1:1" x14ac:dyDescent="0.25">
      <c r="A15" s="62"/>
    </row>
    <row r="16" spans="1:1" x14ac:dyDescent="0.25">
      <c r="A16" s="62"/>
    </row>
    <row r="17" spans="1:1" x14ac:dyDescent="0.25">
      <c r="A17" s="62"/>
    </row>
    <row r="18" spans="1:1" x14ac:dyDescent="0.25">
      <c r="A18" s="62"/>
    </row>
    <row r="19" spans="1:1" x14ac:dyDescent="0.25">
      <c r="A19" s="61" t="s">
        <v>84</v>
      </c>
    </row>
    <row r="20" spans="1:1" x14ac:dyDescent="0.25">
      <c r="A20" t="s">
        <v>98</v>
      </c>
    </row>
    <row r="21" spans="1:1" x14ac:dyDescent="0.25">
      <c r="A21" t="s">
        <v>85</v>
      </c>
    </row>
    <row r="22" spans="1:1" x14ac:dyDescent="0.25">
      <c r="A22" s="60" t="s">
        <v>86</v>
      </c>
    </row>
    <row r="23" spans="1:1" x14ac:dyDescent="0.25">
      <c r="A23" s="60" t="s">
        <v>101</v>
      </c>
    </row>
    <row r="24" spans="1:1" x14ac:dyDescent="0.25">
      <c r="A24" s="60" t="s">
        <v>103</v>
      </c>
    </row>
    <row r="25" spans="1:1" x14ac:dyDescent="0.25">
      <c r="A25" s="60" t="s">
        <v>102</v>
      </c>
    </row>
    <row r="26" spans="1:1" x14ac:dyDescent="0.25">
      <c r="A26" s="60" t="s">
        <v>99</v>
      </c>
    </row>
    <row r="27" spans="1:1" x14ac:dyDescent="0.25">
      <c r="A27" s="103" t="s">
        <v>87</v>
      </c>
    </row>
    <row r="28" spans="1:1" x14ac:dyDescent="0.25">
      <c r="A28" t="s">
        <v>104</v>
      </c>
    </row>
    <row r="29" spans="1:1" x14ac:dyDescent="0.25">
      <c r="A29" s="45" t="s">
        <v>95</v>
      </c>
    </row>
    <row r="30" spans="1:1" x14ac:dyDescent="0.25">
      <c r="A30" s="48" t="s">
        <v>88</v>
      </c>
    </row>
    <row r="31" spans="1:1" x14ac:dyDescent="0.25">
      <c r="A31" s="103" t="s">
        <v>89</v>
      </c>
    </row>
    <row r="32" spans="1:1" x14ac:dyDescent="0.25">
      <c r="A32" t="s">
        <v>90</v>
      </c>
    </row>
    <row r="33" spans="1:1" x14ac:dyDescent="0.25">
      <c r="A33" t="s">
        <v>97</v>
      </c>
    </row>
    <row r="34" spans="1:1" x14ac:dyDescent="0.25">
      <c r="A34" s="44" t="s">
        <v>91</v>
      </c>
    </row>
    <row r="35" spans="1:1" x14ac:dyDescent="0.25">
      <c r="A35" s="103" t="s">
        <v>92</v>
      </c>
    </row>
    <row r="36" spans="1:1" x14ac:dyDescent="0.25">
      <c r="A36" t="s">
        <v>94</v>
      </c>
    </row>
    <row r="37" spans="1:1" x14ac:dyDescent="0.25">
      <c r="A37" s="59" t="s">
        <v>96</v>
      </c>
    </row>
  </sheetData>
  <mergeCells count="1">
    <mergeCell ref="A1:A18"/>
  </mergeCells>
  <printOptions horizontalCentered="1"/>
  <pageMargins left="0.25" right="0.25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5"/>
  <sheetViews>
    <sheetView tabSelected="1" topLeftCell="A4" zoomScale="115" zoomScaleNormal="115" workbookViewId="0">
      <selection activeCell="A36" sqref="A36"/>
    </sheetView>
  </sheetViews>
  <sheetFormatPr defaultColWidth="0" defaultRowHeight="15" zeroHeight="1" x14ac:dyDescent="0.25"/>
  <cols>
    <col min="1" max="1" width="20.28515625" bestFit="1" customWidth="1"/>
    <col min="2" max="2" width="20.28515625" customWidth="1"/>
    <col min="3" max="3" width="21.42578125" customWidth="1"/>
    <col min="4" max="4" width="18.7109375" customWidth="1"/>
    <col min="5" max="5" width="1.42578125" customWidth="1"/>
    <col min="6" max="8" width="0" hidden="1" customWidth="1"/>
    <col min="9" max="16384" width="9.140625" hidden="1"/>
  </cols>
  <sheetData>
    <row r="1" spans="1:4" x14ac:dyDescent="0.25"/>
    <row r="2" spans="1:4" x14ac:dyDescent="0.25"/>
    <row r="3" spans="1:4" x14ac:dyDescent="0.25"/>
    <row r="4" spans="1:4" x14ac:dyDescent="0.25"/>
    <row r="5" spans="1:4" x14ac:dyDescent="0.25"/>
    <row r="6" spans="1:4" x14ac:dyDescent="0.25"/>
    <row r="7" spans="1:4" x14ac:dyDescent="0.25"/>
    <row r="8" spans="1:4" ht="26.25" x14ac:dyDescent="0.4">
      <c r="A8" s="70" t="s">
        <v>0</v>
      </c>
      <c r="B8" s="70"/>
      <c r="C8" s="70"/>
      <c r="D8" s="70"/>
    </row>
    <row r="9" spans="1:4" ht="15.75" thickBot="1" x14ac:dyDescent="0.3">
      <c r="A9" s="71"/>
      <c r="B9" s="71"/>
      <c r="C9" s="71"/>
      <c r="D9" s="71"/>
    </row>
    <row r="10" spans="1:4" x14ac:dyDescent="0.25">
      <c r="A10" s="76" t="s">
        <v>1</v>
      </c>
      <c r="B10" s="77"/>
      <c r="C10" s="78"/>
      <c r="D10" s="79"/>
    </row>
    <row r="11" spans="1:4" x14ac:dyDescent="0.25">
      <c r="A11" s="63" t="s">
        <v>8</v>
      </c>
      <c r="B11" s="64"/>
      <c r="C11" s="64"/>
      <c r="D11" s="42">
        <v>250</v>
      </c>
    </row>
    <row r="12" spans="1:4" x14ac:dyDescent="0.25">
      <c r="A12" s="63" t="s">
        <v>7</v>
      </c>
      <c r="B12" s="64"/>
      <c r="C12" s="64"/>
      <c r="D12" s="42">
        <v>200</v>
      </c>
    </row>
    <row r="13" spans="1:4" x14ac:dyDescent="0.25">
      <c r="A13" s="63" t="s">
        <v>10</v>
      </c>
      <c r="B13" s="64"/>
      <c r="C13" s="64"/>
      <c r="D13" s="42">
        <v>5</v>
      </c>
    </row>
    <row r="14" spans="1:4" x14ac:dyDescent="0.25">
      <c r="A14" s="63" t="s">
        <v>11</v>
      </c>
      <c r="B14" s="64"/>
      <c r="C14" s="64"/>
      <c r="D14" s="42">
        <v>5</v>
      </c>
    </row>
    <row r="15" spans="1:4" x14ac:dyDescent="0.25">
      <c r="A15" s="63" t="s">
        <v>6</v>
      </c>
      <c r="B15" s="64"/>
      <c r="C15" s="64"/>
      <c r="D15" s="42">
        <v>40</v>
      </c>
    </row>
    <row r="16" spans="1:4" x14ac:dyDescent="0.25">
      <c r="A16" s="63" t="s">
        <v>5</v>
      </c>
      <c r="B16" s="64"/>
      <c r="C16" s="64"/>
      <c r="D16" s="42">
        <v>40</v>
      </c>
    </row>
    <row r="17" spans="1:4" x14ac:dyDescent="0.25">
      <c r="A17" s="63" t="s">
        <v>4</v>
      </c>
      <c r="B17" s="64"/>
      <c r="C17" s="64"/>
      <c r="D17" s="42">
        <v>10</v>
      </c>
    </row>
    <row r="18" spans="1:4" ht="15.75" thickBot="1" x14ac:dyDescent="0.3">
      <c r="A18" s="65" t="s">
        <v>68</v>
      </c>
      <c r="B18" s="66"/>
      <c r="C18" s="66"/>
      <c r="D18" s="43" t="s">
        <v>39</v>
      </c>
    </row>
    <row r="19" spans="1:4" ht="15.75" thickBot="1" x14ac:dyDescent="0.3">
      <c r="C19" s="44" t="s">
        <v>83</v>
      </c>
      <c r="D19" s="44"/>
    </row>
    <row r="20" spans="1:4" x14ac:dyDescent="0.25">
      <c r="A20" s="76" t="s">
        <v>70</v>
      </c>
      <c r="B20" s="77"/>
      <c r="C20" s="78"/>
      <c r="D20" s="79"/>
    </row>
    <row r="21" spans="1:4" x14ac:dyDescent="0.25">
      <c r="A21" s="63" t="s">
        <v>54</v>
      </c>
      <c r="B21" s="64"/>
      <c r="C21" s="64"/>
      <c r="D21" s="49">
        <f>'Background Info &amp; Calculations'!E30</f>
        <v>39.400000000000006</v>
      </c>
    </row>
    <row r="22" spans="1:4" ht="15.75" thickBot="1" x14ac:dyDescent="0.3">
      <c r="A22" s="65" t="s">
        <v>55</v>
      </c>
      <c r="B22" s="66"/>
      <c r="C22" s="66"/>
      <c r="D22" s="50">
        <f>'Background Info &amp; Calculations'!E39</f>
        <v>60</v>
      </c>
    </row>
    <row r="23" spans="1:4" ht="15.75" thickBot="1" x14ac:dyDescent="0.3"/>
    <row r="24" spans="1:4" x14ac:dyDescent="0.25">
      <c r="A24" s="76" t="s">
        <v>69</v>
      </c>
      <c r="B24" s="77"/>
      <c r="C24" s="78"/>
      <c r="D24" s="79"/>
    </row>
    <row r="25" spans="1:4" x14ac:dyDescent="0.25">
      <c r="A25" s="63" t="s">
        <v>54</v>
      </c>
      <c r="B25" s="64"/>
      <c r="C25" s="64"/>
      <c r="D25" s="51">
        <f>D21*D11</f>
        <v>9850.0000000000018</v>
      </c>
    </row>
    <row r="26" spans="1:4" ht="15.75" thickBot="1" x14ac:dyDescent="0.3">
      <c r="A26" s="80" t="s">
        <v>55</v>
      </c>
      <c r="B26" s="81"/>
      <c r="C26" s="81"/>
      <c r="D26" s="52">
        <f>D22*D12</f>
        <v>12000</v>
      </c>
    </row>
    <row r="27" spans="1:4" ht="16.5" thickTop="1" thickBot="1" x14ac:dyDescent="0.3">
      <c r="A27" s="82" t="s">
        <v>78</v>
      </c>
      <c r="B27" s="83"/>
      <c r="C27" s="83"/>
      <c r="D27" s="53">
        <f>D25+D26</f>
        <v>21850</v>
      </c>
    </row>
    <row r="28" spans="1:4" ht="15.75" thickBot="1" x14ac:dyDescent="0.3"/>
    <row r="29" spans="1:4" ht="16.5" thickBot="1" x14ac:dyDescent="0.3">
      <c r="A29" s="72" t="s">
        <v>93</v>
      </c>
      <c r="B29" s="73"/>
      <c r="C29" s="74"/>
      <c r="D29" s="75"/>
    </row>
    <row r="30" spans="1:4" s="34" customFormat="1" ht="45" x14ac:dyDescent="0.25">
      <c r="A30" s="31" t="s">
        <v>56</v>
      </c>
      <c r="B30" s="32" t="s">
        <v>73</v>
      </c>
      <c r="C30" s="32" t="s">
        <v>74</v>
      </c>
      <c r="D30" s="33" t="s">
        <v>64</v>
      </c>
    </row>
    <row r="31" spans="1:4" x14ac:dyDescent="0.25">
      <c r="A31" s="2" t="s">
        <v>77</v>
      </c>
      <c r="B31" s="54">
        <f>'Background Info &amp; Calculations'!E55</f>
        <v>63.147208121827404</v>
      </c>
      <c r="C31" s="36">
        <f>'Background Info &amp; Calculations'!E56</f>
        <v>64</v>
      </c>
      <c r="D31" s="57">
        <f>'Background Info &amp; Calculations'!E58</f>
        <v>4</v>
      </c>
    </row>
    <row r="32" spans="1:4" ht="15.75" thickBot="1" x14ac:dyDescent="0.3">
      <c r="A32" s="3" t="s">
        <v>76</v>
      </c>
      <c r="B32" s="55">
        <f>'Background Info &amp; Calculations'!E62</f>
        <v>41.466666666666669</v>
      </c>
      <c r="C32" s="37">
        <f>'Background Info &amp; Calculations'!E63</f>
        <v>64</v>
      </c>
      <c r="D32" s="58">
        <f>'Background Info &amp; Calculations'!E65</f>
        <v>4</v>
      </c>
    </row>
    <row r="33" spans="1:4" ht="16.5" thickTop="1" thickBot="1" x14ac:dyDescent="0.3">
      <c r="A33" s="67" t="s">
        <v>57</v>
      </c>
      <c r="B33" s="68"/>
      <c r="C33" s="69"/>
      <c r="D33" s="56">
        <f>ROUNDUP(D31+D32,0)</f>
        <v>8</v>
      </c>
    </row>
    <row r="34" spans="1:4" x14ac:dyDescent="0.25"/>
    <row r="35" spans="1:4" hidden="1" x14ac:dyDescent="0.25"/>
  </sheetData>
  <mergeCells count="20">
    <mergeCell ref="A8:D8"/>
    <mergeCell ref="A11:C11"/>
    <mergeCell ref="A12:C12"/>
    <mergeCell ref="A13:C13"/>
    <mergeCell ref="A14:C14"/>
    <mergeCell ref="A9:D9"/>
    <mergeCell ref="A10:D10"/>
    <mergeCell ref="A15:C15"/>
    <mergeCell ref="A16:C16"/>
    <mergeCell ref="A17:C17"/>
    <mergeCell ref="A18:C18"/>
    <mergeCell ref="A33:C33"/>
    <mergeCell ref="A29:D29"/>
    <mergeCell ref="A24:D24"/>
    <mergeCell ref="A20:D20"/>
    <mergeCell ref="A21:C21"/>
    <mergeCell ref="A22:C22"/>
    <mergeCell ref="A25:C25"/>
    <mergeCell ref="A26:C26"/>
    <mergeCell ref="A27:C27"/>
  </mergeCells>
  <printOptions horizontalCentered="1"/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'Background Info &amp; Calculations'!$A$44:$A$47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65"/>
  <sheetViews>
    <sheetView tabSelected="1" topLeftCell="A31" zoomScale="115" zoomScaleNormal="115" workbookViewId="0">
      <selection activeCell="A36" sqref="A36"/>
    </sheetView>
  </sheetViews>
  <sheetFormatPr defaultRowHeight="15" x14ac:dyDescent="0.25"/>
  <cols>
    <col min="1" max="1" width="47.28515625" style="9" customWidth="1"/>
    <col min="2" max="2" width="18.42578125" style="10" customWidth="1"/>
    <col min="3" max="3" width="13.7109375" style="9" customWidth="1"/>
    <col min="4" max="4" width="41.7109375" style="9" bestFit="1" customWidth="1"/>
    <col min="5" max="5" width="23.7109375" style="9" customWidth="1"/>
    <col min="6" max="6" width="3.42578125" style="9" customWidth="1"/>
    <col min="7" max="7" width="7.85546875" style="9" customWidth="1"/>
    <col min="8" max="8" width="10.5703125" style="9" customWidth="1"/>
    <col min="9" max="9" width="11" style="9" customWidth="1"/>
    <col min="10" max="10" width="23.7109375" style="9" customWidth="1"/>
    <col min="11" max="16332" width="9.140625" style="9"/>
    <col min="16333" max="16333" width="9.140625" style="9" customWidth="1"/>
    <col min="16334" max="16384" width="9.140625" style="9"/>
  </cols>
  <sheetData>
    <row r="1" spans="1:5" ht="26.25" x14ac:dyDescent="0.4">
      <c r="A1" s="95" t="s">
        <v>0</v>
      </c>
      <c r="B1" s="95"/>
      <c r="C1" s="95"/>
      <c r="D1" s="95"/>
      <c r="E1" s="95"/>
    </row>
    <row r="2" spans="1:5" x14ac:dyDescent="0.25">
      <c r="A2" s="87" t="s">
        <v>66</v>
      </c>
      <c r="B2" s="87"/>
      <c r="C2" s="87"/>
      <c r="D2" s="87"/>
      <c r="E2" s="87"/>
    </row>
    <row r="4" spans="1:5" x14ac:dyDescent="0.25">
      <c r="A4" s="97" t="s">
        <v>12</v>
      </c>
      <c r="B4" s="97"/>
      <c r="D4" s="97" t="s">
        <v>24</v>
      </c>
      <c r="E4" s="97"/>
    </row>
    <row r="5" spans="1:5" x14ac:dyDescent="0.25">
      <c r="A5" s="11" t="s">
        <v>13</v>
      </c>
      <c r="B5" s="12" t="s">
        <v>9</v>
      </c>
      <c r="D5" s="11" t="s">
        <v>79</v>
      </c>
      <c r="E5" s="40">
        <v>8</v>
      </c>
    </row>
    <row r="6" spans="1:5" x14ac:dyDescent="0.25">
      <c r="A6" s="11" t="s">
        <v>14</v>
      </c>
      <c r="B6" s="40">
        <v>0.1</v>
      </c>
      <c r="D6" s="11" t="s">
        <v>2</v>
      </c>
      <c r="E6" s="39">
        <f>Dashboard!D15</f>
        <v>40</v>
      </c>
    </row>
    <row r="7" spans="1:5" x14ac:dyDescent="0.25">
      <c r="A7" s="11" t="s">
        <v>15</v>
      </c>
      <c r="B7" s="40">
        <v>0.1</v>
      </c>
      <c r="D7" s="11" t="s">
        <v>80</v>
      </c>
      <c r="E7" s="40">
        <v>19</v>
      </c>
    </row>
    <row r="8" spans="1:5" x14ac:dyDescent="0.25">
      <c r="A8" s="11" t="s">
        <v>16</v>
      </c>
      <c r="B8" s="40">
        <v>0.1</v>
      </c>
      <c r="D8" s="11" t="s">
        <v>3</v>
      </c>
      <c r="E8" s="39">
        <f>Dashboard!D16</f>
        <v>40</v>
      </c>
    </row>
    <row r="9" spans="1:5" x14ac:dyDescent="0.25">
      <c r="D9" s="11" t="s">
        <v>25</v>
      </c>
      <c r="E9" s="40">
        <v>1</v>
      </c>
    </row>
    <row r="10" spans="1:5" x14ac:dyDescent="0.25">
      <c r="A10" s="97" t="s">
        <v>50</v>
      </c>
      <c r="B10" s="97"/>
      <c r="D10" s="11" t="s">
        <v>26</v>
      </c>
      <c r="E10" s="40">
        <v>2</v>
      </c>
    </row>
    <row r="11" spans="1:5" x14ac:dyDescent="0.25">
      <c r="A11" s="11" t="s">
        <v>51</v>
      </c>
      <c r="B11" s="39">
        <f>Dashboard!D13</f>
        <v>5</v>
      </c>
      <c r="E11" s="10"/>
    </row>
    <row r="12" spans="1:5" x14ac:dyDescent="0.25">
      <c r="A12" s="11" t="s">
        <v>17</v>
      </c>
      <c r="B12" s="40">
        <v>1</v>
      </c>
      <c r="D12" s="97" t="s">
        <v>27</v>
      </c>
      <c r="E12" s="97"/>
    </row>
    <row r="13" spans="1:5" x14ac:dyDescent="0.25">
      <c r="A13" s="11" t="s">
        <v>18</v>
      </c>
      <c r="B13" s="40">
        <v>1</v>
      </c>
      <c r="D13" s="11" t="s">
        <v>28</v>
      </c>
      <c r="E13" s="40">
        <v>8</v>
      </c>
    </row>
    <row r="14" spans="1:5" x14ac:dyDescent="0.25">
      <c r="A14" s="11" t="s">
        <v>52</v>
      </c>
      <c r="B14" s="39">
        <f>Dashboard!D14</f>
        <v>5</v>
      </c>
      <c r="D14" s="11" t="s">
        <v>29</v>
      </c>
      <c r="E14" s="40">
        <v>19</v>
      </c>
    </row>
    <row r="15" spans="1:5" x14ac:dyDescent="0.25">
      <c r="A15" s="11" t="s">
        <v>19</v>
      </c>
      <c r="B15" s="40">
        <v>3</v>
      </c>
      <c r="E15" s="10"/>
    </row>
    <row r="16" spans="1:5" x14ac:dyDescent="0.25">
      <c r="A16" s="11" t="s">
        <v>20</v>
      </c>
      <c r="B16" s="40">
        <v>3</v>
      </c>
      <c r="D16" s="97" t="s">
        <v>30</v>
      </c>
      <c r="E16" s="97"/>
    </row>
    <row r="17" spans="1:6" x14ac:dyDescent="0.25">
      <c r="A17" s="11" t="s">
        <v>21</v>
      </c>
      <c r="B17" s="40" t="s">
        <v>22</v>
      </c>
      <c r="D17" s="11" t="s">
        <v>31</v>
      </c>
      <c r="E17" s="40">
        <v>5</v>
      </c>
    </row>
    <row r="18" spans="1:6" x14ac:dyDescent="0.25">
      <c r="D18" s="11" t="s">
        <v>32</v>
      </c>
      <c r="E18" s="39">
        <f>Dashboard!D17</f>
        <v>10</v>
      </c>
    </row>
    <row r="19" spans="1:6" x14ac:dyDescent="0.25">
      <c r="A19" s="97" t="s">
        <v>75</v>
      </c>
      <c r="B19" s="97"/>
      <c r="D19" s="38"/>
    </row>
    <row r="20" spans="1:6" x14ac:dyDescent="0.25">
      <c r="A20" s="11" t="str">
        <f>Dashboard!A11</f>
        <v>Number of Standard Guest Rooms:</v>
      </c>
      <c r="B20" s="28">
        <f>Dashboard!D11</f>
        <v>250</v>
      </c>
      <c r="D20" s="47" t="s">
        <v>82</v>
      </c>
      <c r="E20" s="46"/>
    </row>
    <row r="21" spans="1:6" x14ac:dyDescent="0.25">
      <c r="A21" s="11" t="str">
        <f>Dashboard!A12</f>
        <v>Number of Guest Suites:</v>
      </c>
      <c r="B21" s="28">
        <f>Dashboard!D12</f>
        <v>200</v>
      </c>
      <c r="D21" s="38"/>
      <c r="E21" s="46"/>
    </row>
    <row r="23" spans="1:6" x14ac:dyDescent="0.25">
      <c r="A23" s="87" t="s">
        <v>41</v>
      </c>
      <c r="B23" s="87"/>
      <c r="C23" s="87"/>
      <c r="D23" s="87"/>
      <c r="E23" s="87"/>
    </row>
    <row r="24" spans="1:6" x14ac:dyDescent="0.25">
      <c r="A24" s="96" t="s">
        <v>23</v>
      </c>
      <c r="B24" s="96"/>
      <c r="C24" s="96"/>
      <c r="D24" s="4" t="s">
        <v>42</v>
      </c>
      <c r="E24" s="4" t="s">
        <v>43</v>
      </c>
      <c r="F24" s="1"/>
    </row>
    <row r="25" spans="1:6" x14ac:dyDescent="0.25">
      <c r="A25" s="86" t="s">
        <v>44</v>
      </c>
      <c r="B25" s="86"/>
      <c r="C25" s="86"/>
      <c r="D25" s="35">
        <f>B12+B15</f>
        <v>4</v>
      </c>
      <c r="E25" s="12">
        <f>(B11*B12)+(B14*B15)</f>
        <v>20</v>
      </c>
    </row>
    <row r="26" spans="1:6" x14ac:dyDescent="0.25">
      <c r="A26" s="86" t="s">
        <v>45</v>
      </c>
      <c r="B26" s="86"/>
      <c r="C26" s="86"/>
      <c r="D26" s="35">
        <f>E9</f>
        <v>1</v>
      </c>
      <c r="E26" s="12">
        <f>D26*(E7)</f>
        <v>19</v>
      </c>
    </row>
    <row r="27" spans="1:6" x14ac:dyDescent="0.25">
      <c r="A27" s="86" t="s">
        <v>46</v>
      </c>
      <c r="B27" s="86"/>
      <c r="C27" s="86"/>
      <c r="D27" s="40">
        <v>2</v>
      </c>
      <c r="E27" s="12">
        <f>D27*B6</f>
        <v>0.2</v>
      </c>
    </row>
    <row r="28" spans="1:6" x14ac:dyDescent="0.25">
      <c r="A28" s="86" t="s">
        <v>47</v>
      </c>
      <c r="B28" s="86"/>
      <c r="C28" s="86"/>
      <c r="D28" s="40">
        <v>1</v>
      </c>
      <c r="E28" s="12">
        <f>D28*B7</f>
        <v>0.1</v>
      </c>
    </row>
    <row r="29" spans="1:6" ht="15.75" thickBot="1" x14ac:dyDescent="0.3">
      <c r="A29" s="101" t="s">
        <v>48</v>
      </c>
      <c r="B29" s="101"/>
      <c r="C29" s="101"/>
      <c r="D29" s="41">
        <v>1</v>
      </c>
      <c r="E29" s="13">
        <f>D29*B8</f>
        <v>0.1</v>
      </c>
    </row>
    <row r="30" spans="1:6" ht="15.75" thickTop="1" x14ac:dyDescent="0.25">
      <c r="A30" s="102" t="s">
        <v>49</v>
      </c>
      <c r="B30" s="102"/>
      <c r="C30" s="102"/>
      <c r="D30" s="102"/>
      <c r="E30" s="5">
        <f>SUM(E25:E29)</f>
        <v>39.400000000000006</v>
      </c>
    </row>
    <row r="31" spans="1:6" x14ac:dyDescent="0.25">
      <c r="E31" s="14"/>
      <c r="F31" s="14"/>
    </row>
    <row r="32" spans="1:6" x14ac:dyDescent="0.25">
      <c r="A32" s="87" t="s">
        <v>53</v>
      </c>
      <c r="B32" s="87"/>
      <c r="C32" s="87"/>
      <c r="D32" s="87"/>
      <c r="E32" s="87"/>
    </row>
    <row r="33" spans="1:6" x14ac:dyDescent="0.25">
      <c r="A33" s="96" t="s">
        <v>23</v>
      </c>
      <c r="B33" s="96"/>
      <c r="C33" s="96"/>
      <c r="D33" s="4" t="s">
        <v>42</v>
      </c>
      <c r="E33" s="4" t="s">
        <v>43</v>
      </c>
      <c r="F33" s="1"/>
    </row>
    <row r="34" spans="1:6" x14ac:dyDescent="0.25">
      <c r="A34" s="86" t="s">
        <v>44</v>
      </c>
      <c r="B34" s="86"/>
      <c r="C34" s="86"/>
      <c r="D34" s="12">
        <f>B12+B15</f>
        <v>4</v>
      </c>
      <c r="E34" s="12">
        <f>(E9*E10)+(E11*E12)</f>
        <v>2</v>
      </c>
    </row>
    <row r="35" spans="1:6" x14ac:dyDescent="0.25">
      <c r="A35" s="86" t="s">
        <v>45</v>
      </c>
      <c r="B35" s="86"/>
      <c r="C35" s="86"/>
      <c r="D35" s="12">
        <f>E10</f>
        <v>2</v>
      </c>
      <c r="E35" s="12">
        <f>D35*(E17)</f>
        <v>10</v>
      </c>
    </row>
    <row r="36" spans="1:6" x14ac:dyDescent="0.25">
      <c r="A36" s="86" t="s">
        <v>46</v>
      </c>
      <c r="B36" s="86"/>
      <c r="C36" s="86"/>
      <c r="D36" s="40">
        <v>2</v>
      </c>
      <c r="E36" s="12">
        <f>D36*E4</f>
        <v>0</v>
      </c>
    </row>
    <row r="37" spans="1:6" x14ac:dyDescent="0.25">
      <c r="A37" s="86" t="s">
        <v>47</v>
      </c>
      <c r="B37" s="86"/>
      <c r="C37" s="86"/>
      <c r="D37" s="40">
        <v>1</v>
      </c>
      <c r="E37" s="12">
        <f>D37*E5</f>
        <v>8</v>
      </c>
    </row>
    <row r="38" spans="1:6" ht="15.75" thickBot="1" x14ac:dyDescent="0.3">
      <c r="A38" s="101" t="s">
        <v>48</v>
      </c>
      <c r="B38" s="101"/>
      <c r="C38" s="101"/>
      <c r="D38" s="41">
        <v>1</v>
      </c>
      <c r="E38" s="13">
        <f>D38*E6</f>
        <v>40</v>
      </c>
    </row>
    <row r="39" spans="1:6" ht="15.75" thickTop="1" x14ac:dyDescent="0.25">
      <c r="A39" s="102" t="s">
        <v>49</v>
      </c>
      <c r="B39" s="102"/>
      <c r="C39" s="102"/>
      <c r="D39" s="102"/>
      <c r="E39" s="5">
        <f>SUM(E34:E38)</f>
        <v>60</v>
      </c>
    </row>
    <row r="41" spans="1:6" x14ac:dyDescent="0.25">
      <c r="A41" s="85" t="s">
        <v>67</v>
      </c>
      <c r="B41" s="85"/>
      <c r="C41" s="85"/>
      <c r="D41" s="85"/>
      <c r="E41" s="12" t="str">
        <f>Dashboard!D18</f>
        <v>GPON</v>
      </c>
    </row>
    <row r="42" spans="1:6" x14ac:dyDescent="0.25">
      <c r="B42" s="9"/>
    </row>
    <row r="43" spans="1:6" ht="30" x14ac:dyDescent="0.25">
      <c r="A43" s="6" t="s">
        <v>81</v>
      </c>
      <c r="B43" s="6" t="s">
        <v>33</v>
      </c>
      <c r="C43" s="7" t="s">
        <v>34</v>
      </c>
      <c r="D43" s="8" t="s">
        <v>35</v>
      </c>
      <c r="E43" s="6" t="s">
        <v>36</v>
      </c>
    </row>
    <row r="44" spans="1:6" x14ac:dyDescent="0.25">
      <c r="A44" s="15" t="s">
        <v>37</v>
      </c>
      <c r="B44" s="16">
        <v>1244</v>
      </c>
      <c r="C44" s="17">
        <v>1244</v>
      </c>
      <c r="D44" s="18">
        <f>B44+C44</f>
        <v>2488</v>
      </c>
      <c r="E44" s="19">
        <v>32</v>
      </c>
    </row>
    <row r="45" spans="1:6" x14ac:dyDescent="0.25">
      <c r="A45" s="15" t="s">
        <v>38</v>
      </c>
      <c r="B45" s="16">
        <v>10240</v>
      </c>
      <c r="C45" s="17">
        <v>10240</v>
      </c>
      <c r="D45" s="18">
        <f>B45+C45</f>
        <v>20480</v>
      </c>
      <c r="E45" s="19">
        <v>32</v>
      </c>
    </row>
    <row r="46" spans="1:6" x14ac:dyDescent="0.25">
      <c r="A46" s="15" t="s">
        <v>39</v>
      </c>
      <c r="B46" s="16">
        <v>2488</v>
      </c>
      <c r="C46" s="17">
        <v>1244</v>
      </c>
      <c r="D46" s="18">
        <f>B46+C46</f>
        <v>3732</v>
      </c>
      <c r="E46" s="19">
        <v>64</v>
      </c>
    </row>
    <row r="47" spans="1:6" x14ac:dyDescent="0.25">
      <c r="A47" s="15" t="s">
        <v>40</v>
      </c>
      <c r="B47" s="16">
        <v>10240</v>
      </c>
      <c r="C47" s="17">
        <v>2488</v>
      </c>
      <c r="D47" s="18">
        <f>B47+C47</f>
        <v>12728</v>
      </c>
      <c r="E47" s="19">
        <v>64</v>
      </c>
    </row>
    <row r="48" spans="1:6" x14ac:dyDescent="0.25">
      <c r="A48" s="20"/>
      <c r="B48" s="21"/>
      <c r="C48" s="21"/>
      <c r="D48" s="22"/>
      <c r="E48" s="21"/>
    </row>
    <row r="49" spans="1:8" ht="15.75" thickBot="1" x14ac:dyDescent="0.3">
      <c r="A49" s="87" t="s">
        <v>63</v>
      </c>
      <c r="B49" s="87"/>
      <c r="C49" s="87"/>
      <c r="D49" s="87"/>
      <c r="E49" s="87"/>
    </row>
    <row r="50" spans="1:8" ht="15.75" thickBot="1" x14ac:dyDescent="0.3">
      <c r="A50" s="98" t="s">
        <v>58</v>
      </c>
      <c r="B50" s="99"/>
      <c r="C50" s="99"/>
      <c r="D50" s="100"/>
      <c r="E50" s="23">
        <f>LOOKUP(E41,A44:A47,E44:E47)</f>
        <v>64</v>
      </c>
    </row>
    <row r="51" spans="1:8" ht="15.75" thickBot="1" x14ac:dyDescent="0.3">
      <c r="A51" s="91" t="s">
        <v>59</v>
      </c>
      <c r="B51" s="92"/>
      <c r="C51" s="92"/>
      <c r="D51" s="93"/>
      <c r="E51" s="24">
        <f>LOOKUP(E41,A44:A47, B44:B47)</f>
        <v>2488</v>
      </c>
    </row>
    <row r="52" spans="1:8" ht="15.75" thickBot="1" x14ac:dyDescent="0.3">
      <c r="B52" s="9"/>
    </row>
    <row r="53" spans="1:8" x14ac:dyDescent="0.25">
      <c r="A53" s="88" t="str">
        <f>'Background Info &amp; Calculations'!A23</f>
        <v>Standard Guest Room Specifications</v>
      </c>
      <c r="B53" s="89"/>
      <c r="C53" s="89"/>
      <c r="D53" s="89"/>
      <c r="E53" s="90"/>
    </row>
    <row r="54" spans="1:8" x14ac:dyDescent="0.25">
      <c r="A54" s="84" t="s">
        <v>65</v>
      </c>
      <c r="B54" s="84"/>
      <c r="C54" s="84"/>
      <c r="D54" s="84"/>
      <c r="E54" s="25">
        <f>Dashboard!D21</f>
        <v>39.400000000000006</v>
      </c>
    </row>
    <row r="55" spans="1:8" x14ac:dyDescent="0.25">
      <c r="A55" s="94" t="s">
        <v>71</v>
      </c>
      <c r="B55" s="94"/>
      <c r="C55" s="94"/>
      <c r="D55" s="94"/>
      <c r="E55" s="26">
        <f>$E$51/E54</f>
        <v>63.147208121827404</v>
      </c>
      <c r="H55" s="29"/>
    </row>
    <row r="56" spans="1:8" x14ac:dyDescent="0.25">
      <c r="A56" s="94" t="s">
        <v>72</v>
      </c>
      <c r="B56" s="94"/>
      <c r="C56" s="94"/>
      <c r="D56" s="94"/>
      <c r="E56" s="30">
        <f>IF(E55=$E$50,$E$50,$E$50)</f>
        <v>64</v>
      </c>
      <c r="H56" s="29"/>
    </row>
    <row r="57" spans="1:8" x14ac:dyDescent="0.25">
      <c r="A57" s="85" t="s">
        <v>61</v>
      </c>
      <c r="B57" s="85"/>
      <c r="C57" s="85"/>
      <c r="D57" s="85"/>
      <c r="E57" s="85"/>
    </row>
    <row r="58" spans="1:8" x14ac:dyDescent="0.25">
      <c r="A58" s="84" t="s">
        <v>62</v>
      </c>
      <c r="B58" s="84"/>
      <c r="C58" s="84"/>
      <c r="D58" s="84"/>
      <c r="E58" s="27">
        <f>ROUNDUP(B20/E56,0)</f>
        <v>4</v>
      </c>
    </row>
    <row r="59" spans="1:8" ht="15.75" thickBot="1" x14ac:dyDescent="0.3">
      <c r="B59" s="9"/>
    </row>
    <row r="60" spans="1:8" x14ac:dyDescent="0.25">
      <c r="A60" s="88" t="str">
        <f>'Background Info &amp; Calculations'!A32</f>
        <v>Guest Suite Specifications</v>
      </c>
      <c r="B60" s="89"/>
      <c r="C60" s="89"/>
      <c r="D60" s="89"/>
      <c r="E60" s="90"/>
    </row>
    <row r="61" spans="1:8" x14ac:dyDescent="0.25">
      <c r="A61" s="84" t="s">
        <v>65</v>
      </c>
      <c r="B61" s="84"/>
      <c r="C61" s="84"/>
      <c r="D61" s="84"/>
      <c r="E61" s="25">
        <f>Dashboard!D22</f>
        <v>60</v>
      </c>
    </row>
    <row r="62" spans="1:8" x14ac:dyDescent="0.25">
      <c r="A62" s="94" t="s">
        <v>60</v>
      </c>
      <c r="B62" s="94"/>
      <c r="C62" s="94"/>
      <c r="D62" s="94"/>
      <c r="E62" s="26">
        <f>$E$51/E61</f>
        <v>41.466666666666669</v>
      </c>
    </row>
    <row r="63" spans="1:8" x14ac:dyDescent="0.25">
      <c r="A63" s="94" t="s">
        <v>72</v>
      </c>
      <c r="B63" s="94"/>
      <c r="C63" s="94"/>
      <c r="D63" s="94"/>
      <c r="E63" s="30">
        <f>IF(E62=$E$50,$E$50,$E$50)</f>
        <v>64</v>
      </c>
    </row>
    <row r="64" spans="1:8" x14ac:dyDescent="0.25">
      <c r="A64" s="85" t="s">
        <v>61</v>
      </c>
      <c r="B64" s="85"/>
      <c r="C64" s="85"/>
      <c r="D64" s="85"/>
      <c r="E64" s="85"/>
    </row>
    <row r="65" spans="1:5" x14ac:dyDescent="0.25">
      <c r="A65" s="84" t="s">
        <v>62</v>
      </c>
      <c r="B65" s="84"/>
      <c r="C65" s="84"/>
      <c r="D65" s="84"/>
      <c r="E65" s="27">
        <f>ROUNDUP(B21/E63,0)</f>
        <v>4</v>
      </c>
    </row>
  </sheetData>
  <sheetProtection sheet="1" objects="1" scenarios="1"/>
  <mergeCells count="40">
    <mergeCell ref="A26:C26"/>
    <mergeCell ref="A27:C27"/>
    <mergeCell ref="A28:C28"/>
    <mergeCell ref="A41:D41"/>
    <mergeCell ref="A50:D50"/>
    <mergeCell ref="A38:C38"/>
    <mergeCell ref="A39:D39"/>
    <mergeCell ref="A29:C29"/>
    <mergeCell ref="A30:D30"/>
    <mergeCell ref="A32:E32"/>
    <mergeCell ref="A33:C33"/>
    <mergeCell ref="A34:C34"/>
    <mergeCell ref="A1:E1"/>
    <mergeCell ref="A2:E2"/>
    <mergeCell ref="A24:C24"/>
    <mergeCell ref="A23:E23"/>
    <mergeCell ref="A25:C25"/>
    <mergeCell ref="A4:B4"/>
    <mergeCell ref="D4:E4"/>
    <mergeCell ref="A10:B10"/>
    <mergeCell ref="D12:E12"/>
    <mergeCell ref="D16:E16"/>
    <mergeCell ref="A19:B19"/>
    <mergeCell ref="A65:D65"/>
    <mergeCell ref="A61:D61"/>
    <mergeCell ref="A62:D62"/>
    <mergeCell ref="A64:E64"/>
    <mergeCell ref="A60:E60"/>
    <mergeCell ref="A63:D63"/>
    <mergeCell ref="A58:D58"/>
    <mergeCell ref="A57:E57"/>
    <mergeCell ref="A35:C35"/>
    <mergeCell ref="A36:C36"/>
    <mergeCell ref="A37:C37"/>
    <mergeCell ref="A49:E49"/>
    <mergeCell ref="A53:E53"/>
    <mergeCell ref="A51:D51"/>
    <mergeCell ref="A54:D54"/>
    <mergeCell ref="A55:D55"/>
    <mergeCell ref="A56:D56"/>
  </mergeCells>
  <printOptions horizontalCentered="1"/>
  <pageMargins left="0.25" right="0.25" top="0.75" bottom="0.75" header="0.3" footer="0.3"/>
  <pageSetup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Dashboard</vt:lpstr>
      <vt:lpstr>Background Info &amp; Calculations</vt:lpstr>
    </vt:vector>
  </TitlesOfParts>
  <Company>HTNG / ELFIQ / Zhone</Company>
  <LinksUpToDate>false</LinksUpToDate>
  <SharedDoc>false</SharedDoc>
  <HyperlinkBase>www.htng.org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HTNG PON Calculator</dc:title>
  <dc:subject>HTNG PON Calculator</dc:subject>
  <dc:creator>Steven Bronken</dc:creator>
  <dc:description>Created by Steven Bronken &amp; Greg Dawes</dc:description>
  <cp:lastModifiedBy>Steven Bronken</cp:lastModifiedBy>
  <cp:lastPrinted>2014-07-15T14:08:11Z</cp:lastPrinted>
  <dcterms:created xsi:type="dcterms:W3CDTF">2014-06-11T14:43:29Z</dcterms:created>
  <dcterms:modified xsi:type="dcterms:W3CDTF">2014-07-15T14:08:37Z</dcterms:modified>
</cp:coreProperties>
</file>